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每名受试者费用计算" sheetId="1" r:id="rId1"/>
    <sheet name="临床试验项目收费明细" sheetId="2" r:id="rId2"/>
    <sheet name="付款计划" sheetId="3" r:id="rId3"/>
    <sheet name="档案费用结算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<sst xmlns="http://schemas.openxmlformats.org/spreadsheetml/2006/main" count="126" uniqueCount="84">
  <si>
    <t xml:space="preserve"> 每名受试者费用计算表
</t>
  </si>
  <si>
    <r>
      <rPr>
        <sz val="10"/>
        <color theme="1"/>
        <rFont val="宋体"/>
        <charset val="134"/>
        <scheme val="minor"/>
      </rPr>
      <t>备注：
1.数据保留小数点后两位,根据项目方案在表格黄色区域填入数据，表格可添加行和列；
2.表格中红色字体的预算科目不要改动，但可增加，其中不适用科目金额填写“0.00”即可
3.受试者医疗开支：①请与科室研究者/CRC咨询检验检查具体收费；②检验检查项目可根据方案实际情况增补；
4.试验观察费（PI费）请与项目主要研究者PI沟通确定具体费用；
5.中心化试验药物管理费：由香港大学深圳医院药物临床试验机构办（临床试验中心CTC）药师根据项目方案评估；
6.临床研究协调员（CRC）服务费：①院内CRC:由申办方或CRO与香港大学深圳医院药物临床试验机构办（临床试验中心CTC），根据方案共同商议后确定;②根据申办方或CRO、香港大学深圳医院、SMO商定的三方协议确定。③对于使用院外CRC情况，在主协议中列出CRC服务费用仅用于计算CRC管理费，支付计划按照CRC服务三方协议由申办方或CRO支付给SMO。
7.挂号费统一命名为</t>
    </r>
    <r>
      <rPr>
        <sz val="10"/>
        <color rgb="FFFF0000"/>
        <rFont val="宋体"/>
        <charset val="134"/>
        <scheme val="minor"/>
      </rPr>
      <t>"诊查费"</t>
    </r>
  </si>
  <si>
    <t>每名受试者费用计算（货币-RMB）</t>
  </si>
  <si>
    <t>研究程序</t>
  </si>
  <si>
    <t>基线</t>
  </si>
  <si>
    <t>治疗和随访</t>
  </si>
  <si>
    <t>计划外访视</t>
  </si>
  <si>
    <t>合计</t>
  </si>
  <si>
    <t>预算科目</t>
  </si>
  <si>
    <t>V1</t>
  </si>
  <si>
    <t>V2</t>
  </si>
  <si>
    <t>V3</t>
  </si>
  <si>
    <t>V4</t>
  </si>
  <si>
    <t>V5</t>
  </si>
  <si>
    <r>
      <rPr>
        <b/>
        <sz val="9"/>
        <color theme="1"/>
        <rFont val="宋体"/>
        <charset val="134"/>
        <scheme val="minor"/>
      </rPr>
      <t>V…</t>
    </r>
    <r>
      <rPr>
        <b/>
        <vertAlign val="superscript"/>
        <sz val="9"/>
        <color theme="1"/>
        <rFont val="宋体"/>
        <charset val="134"/>
        <scheme val="minor"/>
      </rPr>
      <t>2</t>
    </r>
  </si>
  <si>
    <t>受试者医疗开支</t>
  </si>
  <si>
    <t>诊查费</t>
  </si>
  <si>
    <t>身体检查</t>
  </si>
  <si>
    <t>心电图</t>
  </si>
  <si>
    <t>安全性检测：血液学、血液化学，尿液分析</t>
  </si>
  <si>
    <t>生物标记物分析</t>
  </si>
  <si>
    <t>…</t>
  </si>
  <si>
    <t>受试者费用</t>
  </si>
  <si>
    <t>交通费</t>
  </si>
  <si>
    <t>营养补助费</t>
  </si>
  <si>
    <t>…:</t>
  </si>
  <si>
    <t>试验观察费（PI费）</t>
  </si>
  <si>
    <t>观察费</t>
  </si>
  <si>
    <t>采血费</t>
  </si>
  <si>
    <t>XX劳务费</t>
  </si>
  <si>
    <t>....</t>
  </si>
  <si>
    <t>中心化试验药物管理费</t>
  </si>
  <si>
    <t>临床研究协调员（CRC）服务费</t>
  </si>
  <si>
    <t>临床试验项目收费明细</t>
  </si>
  <si>
    <t>备注：
1.根据使用CRC情况选择选项1或选项2表格（选择后不要删除未选择的表格），仅需填写标黄部分金额，其他金额由《 每名受试者费用计算表》链接或公式导出；
2.表格里预算科目不要改动，但可增加，其中不适用科目金额填写“0.00”即可；
3.档案资料归档储存费：1.机构档案管理不免费。药物临床试验档案可在机构保存5年，医疗器械（含体外诊断试剂）临床试验档案可保存10年，在此期间档案管理收费单价为750/半层/年。如档案在机构办储存超过上述年限，则收费单价按上一年费用的10%增加。其他特殊情况按合同相关条款执行。
4.中心化试验药物管理基础费：（包含项目方案培训、药物管理SOP审核、药房设施设备准备、药物首次接收等）。试验方案中试验药物单一 、储存环境容易满足、药物分配方式简单、不要求较复杂的网络系统管理（例如使用交互式网络应答系统（ Interactive Web Response System ），一次性打包收费2000元（最低费用标准）；方案包括有多种试验药物、有特殊储存要求、药物分配方式较复杂（例如方案中设置双盲双模拟）、药物要求网络信息化管理等， 一次性打包收费3500元（最高费用标准）。 临床试验药师根据项目具体方案综合评估基础费用，临床试验中心保留具体项目试验药物管理基础费的最终解释权。
5.试验项目立项管理费：药物试验项目立项管理费8500元整；非注册类临床试验、医疗器械及体外诊断试剂临床试验项目立项管理费6500元整。立项管理费为打包收费，不可退回。请于项目立项前一次性提交至医院账户。
6.数量：是指合同签署受试者的例数。</t>
  </si>
  <si>
    <t>选项1：使用院内CRC情况</t>
  </si>
  <si>
    <t>临床试验项目收费明细（货币-RMB）</t>
  </si>
  <si>
    <t>单价</t>
  </si>
  <si>
    <t>数量</t>
  </si>
  <si>
    <t>小计</t>
  </si>
  <si>
    <r>
      <rPr>
        <b/>
        <sz val="10"/>
        <color theme="1"/>
        <rFont val="宋体"/>
        <charset val="134"/>
        <scheme val="minor"/>
      </rPr>
      <t>管理费</t>
    </r>
    <r>
      <rPr>
        <sz val="10"/>
        <color theme="1"/>
        <rFont val="宋体"/>
        <charset val="134"/>
        <scheme val="minor"/>
      </rPr>
      <t>（20%）</t>
    </r>
  </si>
  <si>
    <r>
      <rPr>
        <b/>
        <sz val="10"/>
        <color theme="1"/>
        <rFont val="宋体"/>
        <charset val="134"/>
        <scheme val="minor"/>
      </rPr>
      <t>税费</t>
    </r>
    <r>
      <rPr>
        <sz val="10"/>
        <color theme="1"/>
        <rFont val="宋体"/>
        <charset val="134"/>
        <scheme val="minor"/>
      </rPr>
      <t>（6.72%）</t>
    </r>
  </si>
  <si>
    <t xml:space="preserve">临床研究协调员（CRC）服务费 </t>
  </si>
  <si>
    <t>档案资料归档储存费</t>
  </si>
  <si>
    <r>
      <rPr>
        <sz val="10"/>
        <color rgb="FF000000"/>
        <rFont val="宋体"/>
        <charset val="134"/>
        <scheme val="minor"/>
      </rPr>
      <t>中心化试验药物管理</t>
    </r>
    <r>
      <rPr>
        <sz val="10"/>
        <color theme="1"/>
        <rFont val="宋体"/>
        <charset val="134"/>
        <scheme val="minor"/>
      </rPr>
      <t>基础费</t>
    </r>
  </si>
  <si>
    <t>试验项目立项管理费</t>
  </si>
  <si>
    <t>总计</t>
  </si>
  <si>
    <t>选项2：使用院外CRC情况</t>
  </si>
  <si>
    <t>临床研究协调员（CRC）管理费</t>
  </si>
  <si>
    <t>备注:针对院外CRC,机构管理费=（CRC服务费+CRC管理费）*20%</t>
  </si>
  <si>
    <t>付款计划</t>
  </si>
  <si>
    <t>选项1</t>
  </si>
  <si>
    <t>付款时间安排表</t>
  </si>
  <si>
    <r>
      <rPr>
        <sz val="11"/>
        <color theme="1"/>
        <rFont val="宋体"/>
        <charset val="134"/>
        <scheme val="minor"/>
      </rPr>
      <t>合同总金额：</t>
    </r>
    <r>
      <rPr>
        <u/>
        <sz val="11"/>
        <color theme="1"/>
        <rFont val="宋体"/>
        <charset val="134"/>
        <scheme val="minor"/>
      </rPr>
      <t xml:space="preserve">              </t>
    </r>
    <r>
      <rPr>
        <sz val="11"/>
        <color theme="1"/>
        <rFont val="宋体"/>
        <charset val="134"/>
        <scheme val="minor"/>
      </rPr>
      <t>元</t>
    </r>
    <r>
      <rPr>
        <sz val="11"/>
        <color theme="1"/>
        <rFont val="宋体"/>
        <charset val="134"/>
        <scheme val="minor"/>
      </rPr>
      <t xml:space="preserve">
未支付合同金额：</t>
    </r>
    <r>
      <rPr>
        <u/>
        <sz val="11"/>
        <color theme="1"/>
        <rFont val="宋体"/>
        <charset val="134"/>
        <scheme val="minor"/>
      </rPr>
      <t xml:space="preserve">                   元  </t>
    </r>
    <r>
      <rPr>
        <sz val="11"/>
        <color theme="1"/>
        <rFont val="宋体"/>
        <charset val="134"/>
        <scheme val="minor"/>
      </rPr>
      <t>（合同总金额-立项管理费）</t>
    </r>
  </si>
  <si>
    <t>序号</t>
  </si>
  <si>
    <t>付款时间节点</t>
  </si>
  <si>
    <t>未支付合同金额占比(%)</t>
  </si>
  <si>
    <t>金额（元）</t>
  </si>
  <si>
    <t>备注</t>
  </si>
  <si>
    <r>
      <rPr>
        <sz val="12"/>
        <color theme="1"/>
        <rFont val="宋体"/>
        <charset val="134"/>
      </rPr>
      <t xml:space="preserve">立项前      </t>
    </r>
  </si>
  <si>
    <t>/</t>
  </si>
  <si>
    <t>已支付</t>
  </si>
  <si>
    <t>试验正式启动前</t>
  </si>
  <si>
    <t>试验受试者入组XX%</t>
  </si>
  <si>
    <t>….</t>
  </si>
  <si>
    <t>n</t>
  </si>
  <si>
    <t>尾款结算</t>
  </si>
  <si>
    <t>试验项目数据锁库前完成尾款结算</t>
  </si>
  <si>
    <t>选项2</t>
  </si>
  <si>
    <t>说明</t>
  </si>
  <si>
    <t>预期金额（元）</t>
  </si>
  <si>
    <t>未支付合同金额20%</t>
  </si>
  <si>
    <t>试验期间</t>
  </si>
  <si>
    <t>在首次付款后，在入组第一例受试者直至最后一例受试者治疗完成期间，每三个月一次进行分期付款</t>
  </si>
  <si>
    <t>药物项目文件保管费</t>
  </si>
  <si>
    <t>保管年限</t>
  </si>
  <si>
    <t>单价（元/半层）</t>
  </si>
  <si>
    <t>小计（元）</t>
  </si>
  <si>
    <t>管理费（元）</t>
  </si>
  <si>
    <t>税费（元）</t>
  </si>
  <si>
    <t>总计（元）</t>
  </si>
  <si>
    <t>备注：药物临床试验档案可在机构保存5年，在此期间档案管理收费单价为750/半层/年。如档案在机构办储存超过上述年限，则收费单价按上一年费用的10%增加</t>
  </si>
  <si>
    <t>器械项目文件保管费</t>
  </si>
  <si>
    <t>备注：医疗器械（含体外诊断试剂）临床试验档案可保存10年，在此期间档案管理收费单价为750/半层/年。如档案在机构办储存超过上述年限，则收费单价按上一年费用的10%增加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</si>
</sst>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rgb="FFC00000"/>
      <name val="宋体"/>
      <charset val="134"/>
    </font>
    <font>
      <sz val="12"/>
      <color theme="1"/>
      <name val="宋体"/>
      <charset val="134"/>
    </font>
    <font>
      <u/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rgb="FFC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vertAlign val="superscript"/>
      <sz val="9"/>
      <color theme="1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0" borderId="12" applyNumberFormat="0" applyAlignment="0" applyProtection="0">
      <alignment vertical="center"/>
    </xf>
    <xf numFmtId="0" fontId="25" fillId="11" borderId="13" applyNumberFormat="0" applyAlignment="0" applyProtection="0">
      <alignment vertical="center"/>
    </xf>
    <xf numFmtId="0" fontId="26" fillId="11" borderId="12" applyNumberFormat="0" applyAlignment="0" applyProtection="0">
      <alignment vertical="center"/>
    </xf>
    <xf numFmtId="0" fontId="27" fillId="12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4" fillId="36" borderId="0" applyNumberFormat="0" applyBorder="0" applyAlignment="0" applyProtection="0">
      <alignment vertical="center"/>
    </xf>
    <xf numFmtId="0" fontId="34" fillId="37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>
      <alignment vertical="center"/>
    </xf>
    <xf numFmtId="0" fontId="0" fillId="0" borderId="1" xfId="0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4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9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0" fillId="0" borderId="1" xfId="0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0" fillId="0" borderId="2" xfId="0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7" fillId="0" borderId="0" xfId="0" applyFont="1" applyBorder="1" applyAlignment="1">
      <alignment vertical="top" wrapText="1"/>
    </xf>
    <xf numFmtId="9" fontId="5" fillId="0" borderId="0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vertical="top" wrapText="1"/>
    </xf>
    <xf numFmtId="0" fontId="0" fillId="0" borderId="0" xfId="0" applyBorder="1">
      <alignment vertical="center"/>
    </xf>
    <xf numFmtId="0" fontId="5" fillId="0" borderId="0" xfId="0" applyFont="1" applyAlignment="1">
      <alignment vertical="top" wrapText="1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1" fillId="5" borderId="0" xfId="0" applyFont="1" applyFill="1" applyAlignment="1">
      <alignment horizontal="justify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12" fillId="6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justify" vertical="top" wrapText="1"/>
    </xf>
    <xf numFmtId="176" fontId="9" fillId="0" borderId="1" xfId="0" applyNumberFormat="1" applyFont="1" applyBorder="1" applyAlignment="1">
      <alignment horizontal="center" vertical="center" wrapText="1"/>
    </xf>
    <xf numFmtId="177" fontId="9" fillId="7" borderId="1" xfId="0" applyNumberFormat="1" applyFont="1" applyFill="1" applyBorder="1" applyAlignment="1">
      <alignment horizontal="center" vertical="top" wrapText="1"/>
    </xf>
    <xf numFmtId="176" fontId="9" fillId="0" borderId="1" xfId="0" applyNumberFormat="1" applyFont="1" applyBorder="1" applyAlignment="1">
      <alignment horizontal="left" vertical="center" wrapText="1"/>
    </xf>
    <xf numFmtId="176" fontId="9" fillId="0" borderId="1" xfId="0" applyNumberFormat="1" applyFont="1" applyBorder="1" applyAlignment="1">
      <alignment horizontal="justify" vertical="center" wrapText="1"/>
    </xf>
    <xf numFmtId="176" fontId="9" fillId="7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justify" vertical="top" wrapText="1"/>
    </xf>
    <xf numFmtId="176" fontId="9" fillId="7" borderId="1" xfId="0" applyNumberFormat="1" applyFont="1" applyFill="1" applyBorder="1" applyAlignment="1">
      <alignment vertical="top" wrapText="1"/>
    </xf>
    <xf numFmtId="176" fontId="9" fillId="7" borderId="1" xfId="0" applyNumberFormat="1" applyFont="1" applyFill="1" applyBorder="1" applyAlignment="1">
      <alignment horizontal="center" vertical="top" wrapText="1"/>
    </xf>
    <xf numFmtId="176" fontId="9" fillId="0" borderId="1" xfId="0" applyNumberFormat="1" applyFont="1" applyBorder="1" applyAlignment="1">
      <alignment horizontal="center" vertical="top" wrapText="1"/>
    </xf>
    <xf numFmtId="176" fontId="9" fillId="7" borderId="1" xfId="0" applyNumberFormat="1" applyFont="1" applyFill="1" applyBorder="1" applyAlignment="1">
      <alignment horizontal="justify" vertical="top" wrapText="1"/>
    </xf>
    <xf numFmtId="176" fontId="12" fillId="0" borderId="5" xfId="0" applyNumberFormat="1" applyFont="1" applyBorder="1" applyAlignment="1">
      <alignment horizontal="center" vertical="center" wrapText="1"/>
    </xf>
    <xf numFmtId="176" fontId="12" fillId="0" borderId="6" xfId="0" applyNumberFormat="1" applyFont="1" applyBorder="1" applyAlignment="1">
      <alignment horizontal="center" vertical="center" wrapText="1"/>
    </xf>
    <xf numFmtId="176" fontId="12" fillId="0" borderId="6" xfId="0" applyNumberFormat="1" applyFont="1" applyBorder="1" applyAlignment="1">
      <alignment vertical="center" wrapText="1"/>
    </xf>
    <xf numFmtId="176" fontId="9" fillId="0" borderId="0" xfId="0" applyNumberFormat="1" applyFont="1">
      <alignment vertical="center"/>
    </xf>
    <xf numFmtId="176" fontId="9" fillId="5" borderId="1" xfId="0" applyNumberFormat="1" applyFont="1" applyFill="1" applyBorder="1" applyAlignment="1">
      <alignment horizontal="justify" vertical="top" wrapText="1"/>
    </xf>
    <xf numFmtId="176" fontId="9" fillId="0" borderId="0" xfId="0" applyNumberFormat="1" applyFont="1" applyAlignment="1">
      <alignment vertical="center" wrapText="1"/>
    </xf>
    <xf numFmtId="176" fontId="9" fillId="8" borderId="1" xfId="0" applyNumberFormat="1" applyFont="1" applyFill="1" applyBorder="1" applyAlignment="1">
      <alignment horizontal="center" vertical="center" wrapText="1"/>
    </xf>
    <xf numFmtId="177" fontId="9" fillId="7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176" fontId="12" fillId="0" borderId="1" xfId="0" applyNumberFormat="1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top" wrapText="1"/>
    </xf>
    <xf numFmtId="0" fontId="14" fillId="6" borderId="5" xfId="0" applyFont="1" applyFill="1" applyBorder="1" applyAlignment="1">
      <alignment horizontal="center" vertical="top" wrapText="1"/>
    </xf>
    <xf numFmtId="0" fontId="14" fillId="6" borderId="7" xfId="0" applyFont="1" applyFill="1" applyBorder="1" applyAlignment="1">
      <alignment horizontal="center" vertical="top" wrapText="1"/>
    </xf>
    <xf numFmtId="176" fontId="15" fillId="0" borderId="2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justify" vertical="top" wrapText="1"/>
    </xf>
    <xf numFmtId="176" fontId="8" fillId="7" borderId="1" xfId="0" applyNumberFormat="1" applyFont="1" applyFill="1" applyBorder="1" applyAlignment="1">
      <alignment horizontal="center" vertical="top" wrapText="1"/>
    </xf>
    <xf numFmtId="176" fontId="15" fillId="0" borderId="3" xfId="0" applyNumberFormat="1" applyFont="1" applyBorder="1" applyAlignment="1">
      <alignment horizontal="center" vertical="center" wrapText="1"/>
    </xf>
    <xf numFmtId="176" fontId="8" fillId="7" borderId="1" xfId="0" applyNumberFormat="1" applyFont="1" applyFill="1" applyBorder="1" applyAlignment="1">
      <alignment horizontal="justify" vertical="top" wrapText="1"/>
    </xf>
    <xf numFmtId="176" fontId="15" fillId="0" borderId="4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15" fillId="0" borderId="1" xfId="0" applyNumberFormat="1" applyFont="1" applyBorder="1" applyAlignment="1">
      <alignment vertical="center" wrapText="1"/>
    </xf>
    <xf numFmtId="176" fontId="15" fillId="0" borderId="1" xfId="0" applyNumberFormat="1" applyFont="1" applyBorder="1" applyAlignment="1">
      <alignment horizontal="justify" vertical="center" wrapText="1"/>
    </xf>
    <xf numFmtId="176" fontId="15" fillId="8" borderId="1" xfId="0" applyNumberFormat="1" applyFont="1" applyFill="1" applyBorder="1" applyAlignment="1">
      <alignment horizontal="justify" vertical="center" wrapText="1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justify" vertical="top" wrapText="1"/>
    </xf>
    <xf numFmtId="176" fontId="8" fillId="0" borderId="2" xfId="0" applyNumberFormat="1" applyFont="1" applyBorder="1" applyAlignment="1">
      <alignment horizontal="center" vertical="top" wrapText="1"/>
    </xf>
    <xf numFmtId="176" fontId="8" fillId="0" borderId="3" xfId="0" applyNumberFormat="1" applyFont="1" applyBorder="1" applyAlignment="1">
      <alignment horizontal="center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76" fontId="8" fillId="0" borderId="4" xfId="0" applyNumberFormat="1" applyFont="1" applyBorder="1" applyAlignment="1">
      <alignment horizontal="center" vertical="top" wrapText="1"/>
    </xf>
    <xf numFmtId="176" fontId="8" fillId="0" borderId="2" xfId="0" applyNumberFormat="1" applyFont="1" applyBorder="1" applyAlignment="1">
      <alignment horizontal="center" vertical="center" wrapText="1"/>
    </xf>
    <xf numFmtId="176" fontId="8" fillId="0" borderId="3" xfId="0" applyNumberFormat="1" applyFont="1" applyBorder="1" applyAlignment="1">
      <alignment horizontal="center" vertical="center" wrapText="1"/>
    </xf>
    <xf numFmtId="176" fontId="8" fillId="0" borderId="4" xfId="0" applyNumberFormat="1" applyFont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 wrapText="1"/>
    </xf>
    <xf numFmtId="176" fontId="8" fillId="0" borderId="7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"/>
  <sheetViews>
    <sheetView tabSelected="1" workbookViewId="0">
      <selection activeCell="B22" sqref="B22:J22"/>
    </sheetView>
  </sheetViews>
  <sheetFormatPr defaultColWidth="9" defaultRowHeight="13.5"/>
  <cols>
    <col min="2" max="2" width="13.125" customWidth="1"/>
    <col min="3" max="3" width="14.75" customWidth="1"/>
    <col min="4" max="4" width="11.25" customWidth="1"/>
    <col min="5" max="5" width="10.875" customWidth="1"/>
    <col min="6" max="6" width="11.375" customWidth="1"/>
    <col min="7" max="7" width="11.875" customWidth="1"/>
    <col min="8" max="9" width="11" customWidth="1"/>
    <col min="10" max="10" width="10.5" customWidth="1"/>
    <col min="11" max="11" width="14.5" customWidth="1"/>
  </cols>
  <sheetData>
    <row r="1" s="63" customFormat="1" ht="30" customHeight="1" spans="1:11">
      <c r="A1" s="64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63" customFormat="1" ht="135" customHeight="1" spans="1:11">
      <c r="A2" s="64"/>
      <c r="B2" s="34" t="s">
        <v>1</v>
      </c>
      <c r="C2" s="35"/>
      <c r="D2" s="35"/>
      <c r="E2" s="35"/>
      <c r="F2" s="35"/>
      <c r="G2" s="35"/>
      <c r="H2" s="35"/>
      <c r="I2" s="35"/>
      <c r="J2" s="35"/>
      <c r="K2" s="35"/>
    </row>
    <row r="3" ht="24" customHeight="1" spans="2:11">
      <c r="B3" s="65" t="s">
        <v>2</v>
      </c>
      <c r="C3" s="65"/>
      <c r="D3" s="65"/>
      <c r="E3" s="65"/>
      <c r="F3" s="65"/>
      <c r="G3" s="65"/>
      <c r="H3" s="65"/>
      <c r="I3" s="65"/>
      <c r="J3" s="65"/>
      <c r="K3" s="65"/>
    </row>
    <row r="4" ht="22.5" customHeight="1" spans="2:11">
      <c r="B4" s="66" t="s">
        <v>3</v>
      </c>
      <c r="C4" s="66"/>
      <c r="D4" s="66" t="s">
        <v>4</v>
      </c>
      <c r="E4" s="66" t="s">
        <v>5</v>
      </c>
      <c r="F4" s="66"/>
      <c r="G4" s="66"/>
      <c r="H4" s="66"/>
      <c r="I4" s="66"/>
      <c r="J4" s="81" t="s">
        <v>6</v>
      </c>
      <c r="K4" s="66" t="s">
        <v>7</v>
      </c>
    </row>
    <row r="5" ht="22.5" customHeight="1" spans="2:11">
      <c r="B5" s="67" t="s">
        <v>8</v>
      </c>
      <c r="C5" s="68"/>
      <c r="D5" s="66" t="s">
        <v>9</v>
      </c>
      <c r="E5" s="66" t="s">
        <v>10</v>
      </c>
      <c r="F5" s="66" t="s">
        <v>11</v>
      </c>
      <c r="G5" s="66" t="s">
        <v>12</v>
      </c>
      <c r="H5" s="66" t="s">
        <v>13</v>
      </c>
      <c r="I5" s="66" t="s">
        <v>14</v>
      </c>
      <c r="J5" s="82"/>
      <c r="K5" s="82"/>
    </row>
    <row r="6" ht="22.5" customHeight="1" spans="2:11">
      <c r="B6" s="69" t="s">
        <v>15</v>
      </c>
      <c r="C6" s="70" t="s">
        <v>16</v>
      </c>
      <c r="D6" s="71">
        <v>100</v>
      </c>
      <c r="E6" s="71">
        <v>100</v>
      </c>
      <c r="F6" s="71">
        <v>100</v>
      </c>
      <c r="G6" s="71">
        <v>100</v>
      </c>
      <c r="H6" s="71">
        <v>100</v>
      </c>
      <c r="I6" s="71">
        <v>100</v>
      </c>
      <c r="J6" s="71">
        <v>100</v>
      </c>
      <c r="K6" s="83">
        <f>SUM(D6:J12)</f>
        <v>700</v>
      </c>
    </row>
    <row r="7" ht="22.5" customHeight="1" spans="2:16">
      <c r="B7" s="72"/>
      <c r="C7" s="70" t="s">
        <v>17</v>
      </c>
      <c r="D7" s="73"/>
      <c r="E7" s="73"/>
      <c r="F7" s="73"/>
      <c r="G7" s="73"/>
      <c r="H7" s="73"/>
      <c r="I7" s="73"/>
      <c r="J7" s="73"/>
      <c r="K7" s="84"/>
      <c r="P7" s="85"/>
    </row>
    <row r="8" ht="22.5" customHeight="1" spans="2:13">
      <c r="B8" s="72"/>
      <c r="C8" s="70" t="s">
        <v>18</v>
      </c>
      <c r="D8" s="73"/>
      <c r="E8" s="73"/>
      <c r="F8" s="73"/>
      <c r="G8" s="73"/>
      <c r="H8" s="73"/>
      <c r="I8" s="73"/>
      <c r="J8" s="73"/>
      <c r="K8" s="84"/>
      <c r="M8" s="86"/>
    </row>
    <row r="9" ht="22.5" customHeight="1" spans="2:11">
      <c r="B9" s="72"/>
      <c r="C9" s="70" t="s">
        <v>19</v>
      </c>
      <c r="D9" s="73"/>
      <c r="E9" s="73"/>
      <c r="F9" s="73"/>
      <c r="G9" s="73"/>
      <c r="H9" s="73"/>
      <c r="I9" s="73"/>
      <c r="J9" s="73"/>
      <c r="K9" s="84"/>
    </row>
    <row r="10" ht="22.5" customHeight="1" spans="2:11">
      <c r="B10" s="72"/>
      <c r="C10" s="70" t="s">
        <v>20</v>
      </c>
      <c r="D10" s="73"/>
      <c r="E10" s="73"/>
      <c r="F10" s="73"/>
      <c r="G10" s="73"/>
      <c r="H10" s="73"/>
      <c r="I10" s="73"/>
      <c r="J10" s="73"/>
      <c r="K10" s="84"/>
    </row>
    <row r="11" ht="22.5" customHeight="1" spans="2:11">
      <c r="B11" s="72"/>
      <c r="C11" s="70"/>
      <c r="D11" s="73"/>
      <c r="E11" s="73"/>
      <c r="F11" s="73"/>
      <c r="G11" s="73"/>
      <c r="H11" s="73"/>
      <c r="I11" s="73"/>
      <c r="J11" s="73"/>
      <c r="K11" s="84"/>
    </row>
    <row r="12" ht="22.5" customHeight="1" spans="2:11">
      <c r="B12" s="74"/>
      <c r="C12" s="70" t="s">
        <v>21</v>
      </c>
      <c r="D12" s="73"/>
      <c r="E12" s="73"/>
      <c r="F12" s="73"/>
      <c r="G12" s="73"/>
      <c r="H12" s="73"/>
      <c r="I12" s="73"/>
      <c r="J12" s="73"/>
      <c r="K12" s="87"/>
    </row>
    <row r="13" ht="22.5" customHeight="1" spans="2:11">
      <c r="B13" s="69" t="s">
        <v>22</v>
      </c>
      <c r="C13" s="75" t="s">
        <v>23</v>
      </c>
      <c r="D13" s="73">
        <v>200</v>
      </c>
      <c r="E13" s="73">
        <v>200</v>
      </c>
      <c r="F13" s="73">
        <v>200</v>
      </c>
      <c r="G13" s="73">
        <v>200</v>
      </c>
      <c r="H13" s="73">
        <v>200</v>
      </c>
      <c r="I13" s="73">
        <v>200</v>
      </c>
      <c r="J13" s="73">
        <v>200</v>
      </c>
      <c r="K13" s="88">
        <f>SUM(D13:J15)</f>
        <v>1400</v>
      </c>
    </row>
    <row r="14" ht="22.5" customHeight="1" spans="2:11">
      <c r="B14" s="72"/>
      <c r="C14" s="75" t="s">
        <v>24</v>
      </c>
      <c r="D14" s="73"/>
      <c r="E14" s="73"/>
      <c r="F14" s="73"/>
      <c r="G14" s="73"/>
      <c r="H14" s="73"/>
      <c r="I14" s="73"/>
      <c r="J14" s="73"/>
      <c r="K14" s="89"/>
    </row>
    <row r="15" ht="22.5" customHeight="1" spans="2:11">
      <c r="B15" s="74"/>
      <c r="C15" s="75" t="s">
        <v>25</v>
      </c>
      <c r="D15" s="73"/>
      <c r="E15" s="73"/>
      <c r="F15" s="73"/>
      <c r="G15" s="73"/>
      <c r="H15" s="73"/>
      <c r="I15" s="73"/>
      <c r="J15" s="73"/>
      <c r="K15" s="90"/>
    </row>
    <row r="16" ht="27.75" customHeight="1" spans="2:11">
      <c r="B16" s="69" t="s">
        <v>26</v>
      </c>
      <c r="C16" s="76" t="s">
        <v>27</v>
      </c>
      <c r="D16" s="73">
        <v>1</v>
      </c>
      <c r="E16" s="73">
        <v>1</v>
      </c>
      <c r="F16" s="73">
        <v>1</v>
      </c>
      <c r="G16" s="73">
        <v>1</v>
      </c>
      <c r="H16" s="73">
        <v>1</v>
      </c>
      <c r="I16" s="73">
        <v>1</v>
      </c>
      <c r="J16" s="73">
        <v>1</v>
      </c>
      <c r="K16" s="88">
        <f>SUM(D16:J18)</f>
        <v>21</v>
      </c>
    </row>
    <row r="17" ht="27.75" customHeight="1" spans="2:11">
      <c r="B17" s="72"/>
      <c r="C17" s="77" t="s">
        <v>28</v>
      </c>
      <c r="D17" s="73">
        <v>1</v>
      </c>
      <c r="E17" s="73">
        <v>1</v>
      </c>
      <c r="F17" s="73">
        <v>1</v>
      </c>
      <c r="G17" s="73">
        <v>1</v>
      </c>
      <c r="H17" s="73">
        <v>1</v>
      </c>
      <c r="I17" s="73">
        <v>1</v>
      </c>
      <c r="J17" s="73">
        <v>1</v>
      </c>
      <c r="K17" s="89"/>
    </row>
    <row r="18" ht="27.75" customHeight="1" spans="2:11">
      <c r="B18" s="72"/>
      <c r="C18" s="77" t="s">
        <v>29</v>
      </c>
      <c r="D18" s="73">
        <v>1</v>
      </c>
      <c r="E18" s="73">
        <v>1</v>
      </c>
      <c r="F18" s="73">
        <v>1</v>
      </c>
      <c r="G18" s="73">
        <v>1</v>
      </c>
      <c r="H18" s="73">
        <v>1</v>
      </c>
      <c r="I18" s="73">
        <v>1</v>
      </c>
      <c r="J18" s="73">
        <v>1</v>
      </c>
      <c r="K18" s="89"/>
    </row>
    <row r="19" ht="27.75" customHeight="1" spans="2:11">
      <c r="B19" s="74"/>
      <c r="C19" s="77" t="s">
        <v>30</v>
      </c>
      <c r="D19" s="73"/>
      <c r="E19" s="73"/>
      <c r="F19" s="73"/>
      <c r="G19" s="73"/>
      <c r="H19" s="73"/>
      <c r="I19" s="73"/>
      <c r="J19" s="73"/>
      <c r="K19" s="90"/>
    </row>
    <row r="20" ht="27.75" customHeight="1" spans="2:11">
      <c r="B20" s="77" t="s">
        <v>31</v>
      </c>
      <c r="C20" s="77"/>
      <c r="D20" s="73">
        <v>1</v>
      </c>
      <c r="E20" s="73">
        <v>1</v>
      </c>
      <c r="F20" s="73">
        <v>1</v>
      </c>
      <c r="G20" s="73">
        <v>1</v>
      </c>
      <c r="H20" s="73">
        <v>1</v>
      </c>
      <c r="I20" s="73">
        <v>1</v>
      </c>
      <c r="J20" s="73">
        <v>1</v>
      </c>
      <c r="K20" s="91">
        <f>SUM(D20:J20)</f>
        <v>7</v>
      </c>
    </row>
    <row r="21" ht="27.75" customHeight="1" spans="2:11">
      <c r="B21" s="78" t="s">
        <v>32</v>
      </c>
      <c r="C21" s="78"/>
      <c r="D21" s="73">
        <v>1</v>
      </c>
      <c r="E21" s="73">
        <v>1</v>
      </c>
      <c r="F21" s="73">
        <v>1</v>
      </c>
      <c r="G21" s="73">
        <v>1</v>
      </c>
      <c r="H21" s="73">
        <v>1</v>
      </c>
      <c r="I21" s="73">
        <v>1</v>
      </c>
      <c r="J21" s="73">
        <v>1</v>
      </c>
      <c r="K21" s="91">
        <f>SUM(D21:J21)</f>
        <v>7</v>
      </c>
    </row>
    <row r="22" ht="32.25" customHeight="1" spans="2:11">
      <c r="B22" s="79" t="s">
        <v>7</v>
      </c>
      <c r="C22" s="80"/>
      <c r="D22" s="80"/>
      <c r="E22" s="80"/>
      <c r="F22" s="80"/>
      <c r="G22" s="80"/>
      <c r="H22" s="80"/>
      <c r="I22" s="80"/>
      <c r="J22" s="92"/>
      <c r="K22" s="93">
        <f>SUM(K6:K21)</f>
        <v>2135</v>
      </c>
    </row>
  </sheetData>
  <mergeCells count="15">
    <mergeCell ref="A1:K1"/>
    <mergeCell ref="B2:K2"/>
    <mergeCell ref="B3:K3"/>
    <mergeCell ref="B4:C4"/>
    <mergeCell ref="E4:I4"/>
    <mergeCell ref="B5:C5"/>
    <mergeCell ref="B20:C20"/>
    <mergeCell ref="B21:C21"/>
    <mergeCell ref="B22:J22"/>
    <mergeCell ref="B6:B12"/>
    <mergeCell ref="B13:B15"/>
    <mergeCell ref="B16:B19"/>
    <mergeCell ref="K6:K12"/>
    <mergeCell ref="K13:K15"/>
    <mergeCell ref="K16:K1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:I30"/>
  <sheetViews>
    <sheetView topLeftCell="A21" workbookViewId="0">
      <selection activeCell="I14" sqref="I14"/>
    </sheetView>
  </sheetViews>
  <sheetFormatPr defaultColWidth="9" defaultRowHeight="13.5"/>
  <cols>
    <col min="2" max="2" width="5.125" customWidth="1"/>
    <col min="3" max="3" width="28.625" customWidth="1"/>
    <col min="4" max="4" width="11.625" customWidth="1"/>
    <col min="5" max="5" width="12.625" customWidth="1"/>
    <col min="6" max="6" width="11.25" customWidth="1"/>
    <col min="7" max="7" width="16.375" customWidth="1"/>
    <col min="8" max="8" width="19.125" customWidth="1"/>
    <col min="9" max="9" width="18.875" customWidth="1"/>
  </cols>
  <sheetData>
    <row r="1" s="31" customFormat="1" ht="57" customHeight="1" spans="3:9">
      <c r="C1" s="33" t="s">
        <v>33</v>
      </c>
      <c r="D1" s="33"/>
      <c r="E1" s="33"/>
      <c r="F1" s="33"/>
      <c r="G1" s="33"/>
      <c r="H1" s="33"/>
      <c r="I1" s="33"/>
    </row>
    <row r="2" s="31" customFormat="1" ht="168" customHeight="1" spans="3:9">
      <c r="C2" s="34" t="s">
        <v>34</v>
      </c>
      <c r="D2" s="35"/>
      <c r="E2" s="35"/>
      <c r="F2" s="35"/>
      <c r="G2" s="35"/>
      <c r="H2" s="35"/>
      <c r="I2" s="35"/>
    </row>
    <row r="3" s="32" customFormat="1" ht="25.5" customHeight="1" spans="3:3">
      <c r="C3" s="36" t="s">
        <v>35</v>
      </c>
    </row>
    <row r="4" s="32" customFormat="1" ht="33" customHeight="1" spans="3:9">
      <c r="C4" s="37" t="s">
        <v>36</v>
      </c>
      <c r="D4" s="38"/>
      <c r="E4" s="38"/>
      <c r="F4" s="38"/>
      <c r="G4" s="38"/>
      <c r="H4" s="38"/>
      <c r="I4" s="61"/>
    </row>
    <row r="5" s="32" customFormat="1" ht="38.25" customHeight="1" spans="3:9">
      <c r="C5" s="39" t="s">
        <v>8</v>
      </c>
      <c r="D5" s="39" t="s">
        <v>37</v>
      </c>
      <c r="E5" s="39" t="s">
        <v>38</v>
      </c>
      <c r="F5" s="39" t="s">
        <v>39</v>
      </c>
      <c r="G5" s="39" t="s">
        <v>40</v>
      </c>
      <c r="H5" s="39" t="s">
        <v>41</v>
      </c>
      <c r="I5" s="39" t="s">
        <v>7</v>
      </c>
    </row>
    <row r="6" s="32" customFormat="1" ht="33.75" customHeight="1" spans="3:9">
      <c r="C6" s="40" t="s">
        <v>15</v>
      </c>
      <c r="D6" s="41">
        <f>每名受试者费用计算!K6</f>
        <v>700</v>
      </c>
      <c r="E6" s="42">
        <v>1</v>
      </c>
      <c r="F6" s="41">
        <f>D6*E6</f>
        <v>700</v>
      </c>
      <c r="G6" s="41">
        <f>F6*20%</f>
        <v>140</v>
      </c>
      <c r="H6" s="41">
        <f>(F6+G6)*6.72%</f>
        <v>56.448</v>
      </c>
      <c r="I6" s="41">
        <f>SUM(F6:H6)</f>
        <v>896.448</v>
      </c>
    </row>
    <row r="7" s="32" customFormat="1" ht="21.75" customHeight="1" spans="3:9">
      <c r="C7" s="40" t="s">
        <v>22</v>
      </c>
      <c r="D7" s="41">
        <f>每名受试者费用计算!K13</f>
        <v>1400</v>
      </c>
      <c r="E7" s="42">
        <v>1</v>
      </c>
      <c r="F7" s="41">
        <f t="shared" ref="F7:F11" si="0">D7*E7</f>
        <v>1400</v>
      </c>
      <c r="G7" s="41">
        <f t="shared" ref="G7:G11" si="1">F7*20%</f>
        <v>280</v>
      </c>
      <c r="H7" s="41">
        <f t="shared" ref="H7:H11" si="2">(F7+G7)*6.72%</f>
        <v>112.896</v>
      </c>
      <c r="I7" s="41">
        <f t="shared" ref="I7:I14" si="3">SUM(F7:H7)</f>
        <v>1792.896</v>
      </c>
    </row>
    <row r="8" s="32" customFormat="1" ht="21.75" customHeight="1" spans="3:9">
      <c r="C8" s="40" t="s">
        <v>26</v>
      </c>
      <c r="D8" s="41">
        <f>每名受试者费用计算!K16</f>
        <v>21</v>
      </c>
      <c r="E8" s="42">
        <v>1</v>
      </c>
      <c r="F8" s="41">
        <f t="shared" si="0"/>
        <v>21</v>
      </c>
      <c r="G8" s="41">
        <f t="shared" si="1"/>
        <v>4.2</v>
      </c>
      <c r="H8" s="41">
        <f t="shared" si="2"/>
        <v>1.69344</v>
      </c>
      <c r="I8" s="41">
        <f t="shared" si="3"/>
        <v>26.89344</v>
      </c>
    </row>
    <row r="9" s="32" customFormat="1" ht="21.75" customHeight="1" spans="3:9">
      <c r="C9" s="40" t="s">
        <v>31</v>
      </c>
      <c r="D9" s="41">
        <f>每名受试者费用计算!K20</f>
        <v>7</v>
      </c>
      <c r="E9" s="42">
        <v>1</v>
      </c>
      <c r="F9" s="41">
        <f t="shared" si="0"/>
        <v>7</v>
      </c>
      <c r="G9" s="41">
        <f t="shared" si="1"/>
        <v>1.4</v>
      </c>
      <c r="H9" s="41">
        <f t="shared" si="2"/>
        <v>0.56448</v>
      </c>
      <c r="I9" s="41">
        <f t="shared" si="3"/>
        <v>8.96448</v>
      </c>
    </row>
    <row r="10" s="32" customFormat="1" ht="21.75" customHeight="1" spans="3:9">
      <c r="C10" s="43" t="s">
        <v>42</v>
      </c>
      <c r="D10" s="41">
        <f>每名受试者费用计算!K21</f>
        <v>7</v>
      </c>
      <c r="E10" s="42">
        <v>1</v>
      </c>
      <c r="F10" s="41">
        <f t="shared" si="0"/>
        <v>7</v>
      </c>
      <c r="G10" s="41">
        <f t="shared" si="1"/>
        <v>1.4</v>
      </c>
      <c r="H10" s="41">
        <f t="shared" si="2"/>
        <v>0.56448</v>
      </c>
      <c r="I10" s="41">
        <f t="shared" si="3"/>
        <v>8.96448</v>
      </c>
    </row>
    <row r="11" s="32" customFormat="1" ht="21.75" customHeight="1" spans="3:9">
      <c r="C11" s="44" t="s">
        <v>43</v>
      </c>
      <c r="D11" s="45"/>
      <c r="E11" s="42"/>
      <c r="F11" s="45"/>
      <c r="G11" s="45"/>
      <c r="H11" s="45"/>
      <c r="I11" s="41">
        <f t="shared" si="3"/>
        <v>0</v>
      </c>
    </row>
    <row r="12" s="32" customFormat="1" ht="21.75" customHeight="1" spans="3:9">
      <c r="C12" s="46" t="s">
        <v>44</v>
      </c>
      <c r="D12" s="47">
        <v>1</v>
      </c>
      <c r="E12" s="48">
        <v>1</v>
      </c>
      <c r="F12" s="47">
        <v>1</v>
      </c>
      <c r="G12" s="49">
        <f>D12*20%</f>
        <v>0.2</v>
      </c>
      <c r="H12" s="49">
        <f>(G12+D12)*20%</f>
        <v>0.24</v>
      </c>
      <c r="I12" s="41">
        <f t="shared" si="3"/>
        <v>1.44</v>
      </c>
    </row>
    <row r="13" s="32" customFormat="1" ht="21.75" customHeight="1" spans="3:9">
      <c r="C13" s="40" t="s">
        <v>45</v>
      </c>
      <c r="D13" s="47">
        <v>8500</v>
      </c>
      <c r="E13" s="48">
        <v>1</v>
      </c>
      <c r="F13" s="47">
        <v>8500</v>
      </c>
      <c r="G13" s="49">
        <f>D13*20%</f>
        <v>1700</v>
      </c>
      <c r="H13" s="49">
        <f>(G13+D13)*6.72%</f>
        <v>685.44</v>
      </c>
      <c r="I13" s="41">
        <f t="shared" si="3"/>
        <v>10885.44</v>
      </c>
    </row>
    <row r="14" s="32" customFormat="1" ht="21.75" customHeight="1" spans="3:9">
      <c r="C14" s="50" t="s">
        <v>21</v>
      </c>
      <c r="D14" s="48"/>
      <c r="E14" s="48"/>
      <c r="F14" s="48"/>
      <c r="G14" s="50"/>
      <c r="H14" s="50"/>
      <c r="I14" s="41">
        <f t="shared" si="3"/>
        <v>0</v>
      </c>
    </row>
    <row r="15" s="32" customFormat="1" ht="21.75" customHeight="1" spans="3:9">
      <c r="C15" s="51" t="s">
        <v>46</v>
      </c>
      <c r="D15" s="52"/>
      <c r="E15" s="52"/>
      <c r="F15" s="53">
        <f>SUM(F6:F14)</f>
        <v>10636</v>
      </c>
      <c r="G15" s="53">
        <f>SUM(G6:G14)</f>
        <v>2127.2</v>
      </c>
      <c r="H15" s="53">
        <f>SUM(H6:H14)</f>
        <v>857.8464</v>
      </c>
      <c r="I15" s="62">
        <f>SUM(I6:I14)</f>
        <v>13621.0464</v>
      </c>
    </row>
    <row r="16" s="32" customFormat="1" ht="35.25" customHeight="1" spans="3:9">
      <c r="C16" s="54"/>
      <c r="D16" s="54"/>
      <c r="E16" s="54"/>
      <c r="F16" s="54"/>
      <c r="G16" s="54"/>
      <c r="H16" s="54"/>
      <c r="I16" s="54"/>
    </row>
    <row r="17" s="32" customFormat="1" ht="26.25" customHeight="1" spans="3:9">
      <c r="C17" s="55" t="s">
        <v>47</v>
      </c>
      <c r="D17" s="54"/>
      <c r="E17" s="56" t="s">
        <v>42</v>
      </c>
      <c r="F17" s="54">
        <f>每名受试者费用计算!K21</f>
        <v>7</v>
      </c>
      <c r="G17" s="54"/>
      <c r="H17" s="54"/>
      <c r="I17" s="54"/>
    </row>
    <row r="18" s="31" customFormat="1" ht="27.75" customHeight="1" spans="3:9">
      <c r="C18" s="37" t="s">
        <v>36</v>
      </c>
      <c r="D18" s="38"/>
      <c r="E18" s="38"/>
      <c r="F18" s="38"/>
      <c r="G18" s="38"/>
      <c r="H18" s="38"/>
      <c r="I18" s="61"/>
    </row>
    <row r="19" ht="27.75" customHeight="1" spans="3:9">
      <c r="C19" s="39" t="s">
        <v>8</v>
      </c>
      <c r="D19" s="39" t="s">
        <v>37</v>
      </c>
      <c r="E19" s="39" t="s">
        <v>38</v>
      </c>
      <c r="F19" s="39" t="s">
        <v>39</v>
      </c>
      <c r="G19" s="39" t="s">
        <v>40</v>
      </c>
      <c r="H19" s="39" t="s">
        <v>41</v>
      </c>
      <c r="I19" s="39" t="s">
        <v>7</v>
      </c>
    </row>
    <row r="20" ht="27.75" customHeight="1" spans="3:9">
      <c r="C20" s="40" t="s">
        <v>15</v>
      </c>
      <c r="D20" s="41">
        <f>每名受试者费用计算!K6</f>
        <v>700</v>
      </c>
      <c r="E20" s="42">
        <v>1</v>
      </c>
      <c r="F20" s="41">
        <f>D20*E20</f>
        <v>700</v>
      </c>
      <c r="G20" s="41">
        <f>F20*20%</f>
        <v>140</v>
      </c>
      <c r="H20" s="41">
        <f>(F20+G20)*6.72%</f>
        <v>56.448</v>
      </c>
      <c r="I20" s="41">
        <f>SUM(F20:H20)</f>
        <v>896.448</v>
      </c>
    </row>
    <row r="21" ht="27.75" customHeight="1" spans="3:9">
      <c r="C21" s="40" t="s">
        <v>22</v>
      </c>
      <c r="D21" s="41">
        <f>每名受试者费用计算!K13</f>
        <v>1400</v>
      </c>
      <c r="E21" s="42">
        <v>1</v>
      </c>
      <c r="F21" s="41">
        <f t="shared" ref="F21:F25" si="4">D21*E21</f>
        <v>1400</v>
      </c>
      <c r="G21" s="41">
        <f t="shared" ref="G21:G25" si="5">F21*20%</f>
        <v>280</v>
      </c>
      <c r="H21" s="41">
        <f t="shared" ref="H21:H25" si="6">(F21+G21)*6.72%</f>
        <v>112.896</v>
      </c>
      <c r="I21" s="41">
        <f t="shared" ref="I21:I28" si="7">SUM(F21:H21)</f>
        <v>1792.896</v>
      </c>
    </row>
    <row r="22" ht="27.75" customHeight="1" spans="3:9">
      <c r="C22" s="40" t="s">
        <v>26</v>
      </c>
      <c r="D22" s="41">
        <f>每名受试者费用计算!K16</f>
        <v>21</v>
      </c>
      <c r="E22" s="42">
        <v>1</v>
      </c>
      <c r="F22" s="41">
        <f t="shared" si="4"/>
        <v>21</v>
      </c>
      <c r="G22" s="41">
        <f t="shared" si="5"/>
        <v>4.2</v>
      </c>
      <c r="H22" s="41">
        <f t="shared" si="6"/>
        <v>1.69344</v>
      </c>
      <c r="I22" s="41">
        <f t="shared" si="7"/>
        <v>26.89344</v>
      </c>
    </row>
    <row r="23" ht="27.75" customHeight="1" spans="3:9">
      <c r="C23" s="40" t="s">
        <v>31</v>
      </c>
      <c r="D23" s="41">
        <f>每名受试者费用计算!K20</f>
        <v>7</v>
      </c>
      <c r="E23" s="42">
        <v>1</v>
      </c>
      <c r="F23" s="41">
        <f t="shared" si="4"/>
        <v>7</v>
      </c>
      <c r="G23" s="41">
        <f t="shared" si="5"/>
        <v>1.4</v>
      </c>
      <c r="H23" s="41">
        <f t="shared" si="6"/>
        <v>0.56448</v>
      </c>
      <c r="I23" s="41">
        <f t="shared" si="7"/>
        <v>8.96448</v>
      </c>
    </row>
    <row r="24" ht="27.75" customHeight="1" spans="3:9">
      <c r="C24" s="43" t="s">
        <v>48</v>
      </c>
      <c r="D24" s="57">
        <f>F17*10%</f>
        <v>0.7</v>
      </c>
      <c r="E24" s="42">
        <v>1</v>
      </c>
      <c r="F24" s="41">
        <f t="shared" si="4"/>
        <v>0.7</v>
      </c>
      <c r="G24" s="41">
        <f>(F24+F17*E24)*20%</f>
        <v>1.54</v>
      </c>
      <c r="H24" s="41">
        <f t="shared" si="6"/>
        <v>0.150528</v>
      </c>
      <c r="I24" s="41">
        <f t="shared" si="7"/>
        <v>2.390528</v>
      </c>
    </row>
    <row r="25" ht="27.75" customHeight="1" spans="3:9">
      <c r="C25" s="44" t="s">
        <v>43</v>
      </c>
      <c r="D25" s="45"/>
      <c r="E25" s="58"/>
      <c r="F25" s="45"/>
      <c r="G25" s="45"/>
      <c r="H25" s="45"/>
      <c r="I25" s="41">
        <f t="shared" si="7"/>
        <v>0</v>
      </c>
    </row>
    <row r="26" ht="27.75" customHeight="1" spans="3:9">
      <c r="C26" s="46" t="s">
        <v>44</v>
      </c>
      <c r="D26" s="47"/>
      <c r="E26" s="48"/>
      <c r="F26" s="47"/>
      <c r="G26" s="49">
        <f>D26*20%</f>
        <v>0</v>
      </c>
      <c r="H26" s="49">
        <f>(G26+D26)*20%</f>
        <v>0</v>
      </c>
      <c r="I26" s="41">
        <f t="shared" si="7"/>
        <v>0</v>
      </c>
    </row>
    <row r="27" ht="27.75" customHeight="1" spans="3:9">
      <c r="C27" s="40" t="s">
        <v>45</v>
      </c>
      <c r="D27" s="47">
        <v>8500</v>
      </c>
      <c r="E27" s="48">
        <v>1</v>
      </c>
      <c r="F27" s="47">
        <v>8500</v>
      </c>
      <c r="G27" s="49">
        <f>D27*20%</f>
        <v>1700</v>
      </c>
      <c r="H27" s="49">
        <f>(G27+D27)*6.72%</f>
        <v>685.44</v>
      </c>
      <c r="I27" s="41">
        <f t="shared" si="7"/>
        <v>10885.44</v>
      </c>
    </row>
    <row r="28" ht="27.75" customHeight="1" spans="3:9">
      <c r="C28" s="50" t="s">
        <v>21</v>
      </c>
      <c r="D28" s="48"/>
      <c r="E28" s="48"/>
      <c r="F28" s="48"/>
      <c r="G28" s="50"/>
      <c r="H28" s="50"/>
      <c r="I28" s="41">
        <f t="shared" si="7"/>
        <v>0</v>
      </c>
    </row>
    <row r="29" ht="27.75" customHeight="1" spans="3:9">
      <c r="C29" s="51" t="s">
        <v>46</v>
      </c>
      <c r="D29" s="52"/>
      <c r="E29" s="52"/>
      <c r="F29" s="59">
        <f>SUM(F20:F28)</f>
        <v>10628.7</v>
      </c>
      <c r="G29" s="60">
        <f>SUM(G20:G28)</f>
        <v>2127.14</v>
      </c>
      <c r="H29" s="60">
        <f>SUM(H20:H28)</f>
        <v>857.192448</v>
      </c>
      <c r="I29" s="62">
        <f>SUM(I20:I28)</f>
        <v>13613.032448</v>
      </c>
    </row>
    <row r="30" ht="31" customHeight="1" spans="3:9">
      <c r="C30" s="43" t="s">
        <v>49</v>
      </c>
      <c r="D30" s="43"/>
      <c r="E30" s="43"/>
      <c r="F30" s="43"/>
      <c r="G30" s="43"/>
      <c r="H30" s="43"/>
      <c r="I30" s="43"/>
    </row>
  </sheetData>
  <mergeCells count="7">
    <mergeCell ref="C1:I1"/>
    <mergeCell ref="C2:I2"/>
    <mergeCell ref="C4:I4"/>
    <mergeCell ref="C15:E15"/>
    <mergeCell ref="C18:I18"/>
    <mergeCell ref="C29:E29"/>
    <mergeCell ref="C30:I30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30"/>
  <sheetViews>
    <sheetView workbookViewId="0">
      <selection activeCell="D19" sqref="D19"/>
    </sheetView>
  </sheetViews>
  <sheetFormatPr defaultColWidth="9" defaultRowHeight="13.5" outlineLevelCol="5"/>
  <cols>
    <col min="3" max="3" width="26.5" customWidth="1"/>
    <col min="4" max="4" width="39.625" customWidth="1"/>
    <col min="5" max="5" width="30.5" customWidth="1"/>
    <col min="6" max="6" width="18.75" customWidth="1"/>
  </cols>
  <sheetData>
    <row r="1" ht="54" customHeight="1" spans="2:6">
      <c r="B1" s="6" t="s">
        <v>50</v>
      </c>
      <c r="C1" s="6"/>
      <c r="D1" s="6"/>
      <c r="E1" s="6"/>
      <c r="F1" s="6"/>
    </row>
    <row r="2" ht="28.5" customHeight="1" spans="2:2">
      <c r="B2" s="7" t="s">
        <v>51</v>
      </c>
    </row>
    <row r="3" ht="45.75" customHeight="1" spans="2:6">
      <c r="B3" s="8" t="s">
        <v>52</v>
      </c>
      <c r="C3" s="8"/>
      <c r="D3" s="8"/>
      <c r="E3" s="8"/>
      <c r="F3" s="8"/>
    </row>
    <row r="4" ht="45.75" customHeight="1" spans="2:6">
      <c r="B4" s="9" t="s">
        <v>53</v>
      </c>
      <c r="C4" s="9"/>
      <c r="D4" s="9"/>
      <c r="E4" s="9"/>
      <c r="F4" s="9"/>
    </row>
    <row r="5" ht="28.5" customHeight="1" spans="2:6">
      <c r="B5" s="10" t="s">
        <v>54</v>
      </c>
      <c r="C5" s="11" t="s">
        <v>55</v>
      </c>
      <c r="D5" s="8" t="s">
        <v>56</v>
      </c>
      <c r="E5" s="8" t="s">
        <v>57</v>
      </c>
      <c r="F5" s="11" t="s">
        <v>58</v>
      </c>
    </row>
    <row r="6" ht="28.5" customHeight="1" spans="2:6">
      <c r="B6" s="8">
        <v>1</v>
      </c>
      <c r="C6" s="11" t="s">
        <v>59</v>
      </c>
      <c r="D6" s="8" t="s">
        <v>60</v>
      </c>
      <c r="E6" s="11"/>
      <c r="F6" s="10" t="s">
        <v>61</v>
      </c>
    </row>
    <row r="7" ht="28.5" customHeight="1" spans="2:6">
      <c r="B7" s="8">
        <v>2</v>
      </c>
      <c r="C7" s="11" t="s">
        <v>62</v>
      </c>
      <c r="D7" s="12">
        <v>0.2</v>
      </c>
      <c r="E7" s="13"/>
      <c r="F7" s="14"/>
    </row>
    <row r="8" ht="28.5" customHeight="1" spans="2:6">
      <c r="B8" s="8">
        <v>3</v>
      </c>
      <c r="C8" s="11" t="s">
        <v>63</v>
      </c>
      <c r="D8" s="15"/>
      <c r="E8" s="16"/>
      <c r="F8" s="17"/>
    </row>
    <row r="9" ht="28.5" customHeight="1" spans="2:6">
      <c r="B9" s="8">
        <v>4</v>
      </c>
      <c r="C9" s="11" t="s">
        <v>63</v>
      </c>
      <c r="D9" s="18"/>
      <c r="E9" s="13"/>
      <c r="F9" s="19"/>
    </row>
    <row r="10" ht="28.5" customHeight="1" spans="2:6">
      <c r="B10" s="8"/>
      <c r="C10" s="11" t="s">
        <v>64</v>
      </c>
      <c r="D10" s="18"/>
      <c r="E10" s="13"/>
      <c r="F10" s="20"/>
    </row>
    <row r="11" ht="42" customHeight="1" spans="2:6">
      <c r="B11" s="8" t="s">
        <v>65</v>
      </c>
      <c r="C11" s="11" t="s">
        <v>66</v>
      </c>
      <c r="D11" s="21">
        <v>0.1</v>
      </c>
      <c r="E11" s="13"/>
      <c r="F11" s="14" t="s">
        <v>67</v>
      </c>
    </row>
    <row r="12" ht="33" customHeight="1" spans="2:6">
      <c r="B12" s="22"/>
      <c r="C12" s="23"/>
      <c r="D12" s="24"/>
      <c r="E12" s="25"/>
      <c r="F12" s="26"/>
    </row>
    <row r="13" ht="36" customHeight="1" spans="2:3">
      <c r="B13" s="7" t="s">
        <v>68</v>
      </c>
      <c r="C13" s="27"/>
    </row>
    <row r="14" ht="36" customHeight="1" spans="2:6">
      <c r="B14" s="8" t="s">
        <v>52</v>
      </c>
      <c r="C14" s="8"/>
      <c r="D14" s="8"/>
      <c r="E14" s="8"/>
      <c r="F14" s="28"/>
    </row>
    <row r="15" ht="58.5" customHeight="1" spans="2:6">
      <c r="B15" s="9" t="s">
        <v>53</v>
      </c>
      <c r="C15" s="9"/>
      <c r="D15" s="9"/>
      <c r="E15" s="9"/>
      <c r="F15" s="29"/>
    </row>
    <row r="16" ht="29.25" customHeight="1" spans="2:6">
      <c r="B16" s="8" t="s">
        <v>54</v>
      </c>
      <c r="C16" s="8" t="s">
        <v>55</v>
      </c>
      <c r="D16" s="8" t="s">
        <v>69</v>
      </c>
      <c r="E16" s="8" t="s">
        <v>70</v>
      </c>
      <c r="F16" s="22"/>
    </row>
    <row r="17" ht="29.25" customHeight="1" spans="2:6">
      <c r="B17" s="8">
        <v>1</v>
      </c>
      <c r="C17" s="8" t="s">
        <v>59</v>
      </c>
      <c r="D17" s="8" t="s">
        <v>60</v>
      </c>
      <c r="E17" s="11"/>
      <c r="F17" s="26"/>
    </row>
    <row r="18" ht="29.25" customHeight="1" spans="2:6">
      <c r="B18" s="8">
        <v>2</v>
      </c>
      <c r="C18" s="8" t="s">
        <v>62</v>
      </c>
      <c r="D18" s="8" t="s">
        <v>71</v>
      </c>
      <c r="E18" s="13"/>
      <c r="F18" s="26"/>
    </row>
    <row r="19" ht="52.5" customHeight="1" spans="2:6">
      <c r="B19" s="8">
        <v>3</v>
      </c>
      <c r="C19" s="8" t="s">
        <v>72</v>
      </c>
      <c r="D19" s="30" t="s">
        <v>73</v>
      </c>
      <c r="E19" s="16"/>
      <c r="F19" s="26"/>
    </row>
    <row r="20" ht="52.5" customHeight="1" spans="2:6">
      <c r="B20" s="8">
        <v>4</v>
      </c>
      <c r="C20" s="8" t="s">
        <v>66</v>
      </c>
      <c r="D20" s="8" t="s">
        <v>67</v>
      </c>
      <c r="E20" s="13"/>
      <c r="F20" s="26"/>
    </row>
    <row r="21" ht="36" customHeight="1"/>
    <row r="22" ht="36" customHeight="1"/>
    <row r="23" ht="36" customHeight="1"/>
    <row r="24" ht="36" customHeight="1"/>
    <row r="25" ht="36" customHeight="1"/>
    <row r="26" ht="36" customHeight="1"/>
    <row r="27" ht="36" customHeight="1"/>
    <row r="28" ht="36" customHeight="1"/>
    <row r="29" ht="36" customHeight="1"/>
    <row r="30" ht="36" customHeight="1"/>
  </sheetData>
  <mergeCells count="5">
    <mergeCell ref="B1:F1"/>
    <mergeCell ref="B3:F3"/>
    <mergeCell ref="B4:F4"/>
    <mergeCell ref="B14:E14"/>
    <mergeCell ref="B15:E15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selection activeCell="J12" sqref="J12"/>
    </sheetView>
  </sheetViews>
  <sheetFormatPr defaultColWidth="9" defaultRowHeight="13.5" outlineLevelCol="5"/>
  <cols>
    <col min="2" max="4" width="10.5" customWidth="1"/>
    <col min="5" max="5" width="9.5" customWidth="1"/>
    <col min="6" max="6" width="10.5" customWidth="1"/>
  </cols>
  <sheetData>
    <row r="1" ht="18.75" spans="1:6">
      <c r="A1" s="1" t="s">
        <v>74</v>
      </c>
      <c r="B1" s="1"/>
      <c r="C1" s="1"/>
      <c r="D1" s="1"/>
      <c r="E1" s="1"/>
      <c r="F1" s="1"/>
    </row>
    <row r="2" ht="48" customHeight="1" spans="1:6">
      <c r="A2" s="2" t="s">
        <v>75</v>
      </c>
      <c r="B2" s="2" t="s">
        <v>76</v>
      </c>
      <c r="C2" s="2" t="s">
        <v>77</v>
      </c>
      <c r="D2" s="2" t="s">
        <v>78</v>
      </c>
      <c r="E2" s="2" t="s">
        <v>79</v>
      </c>
      <c r="F2" s="2" t="s">
        <v>80</v>
      </c>
    </row>
    <row r="3" spans="1:6">
      <c r="A3" s="3">
        <v>1</v>
      </c>
      <c r="B3" s="4">
        <v>750</v>
      </c>
      <c r="C3" s="4">
        <f>B3</f>
        <v>750</v>
      </c>
      <c r="D3" s="4">
        <f t="shared" ref="D3:D18" si="0">C3*0.2</f>
        <v>150</v>
      </c>
      <c r="E3" s="4">
        <f t="shared" ref="E3:E18" si="1">(C3+D3)*0.0672</f>
        <v>60.48</v>
      </c>
      <c r="F3" s="4">
        <f t="shared" ref="F3:F18" si="2">SUM(C3:E3)</f>
        <v>960.48</v>
      </c>
    </row>
    <row r="4" spans="1:6">
      <c r="A4" s="3">
        <v>2</v>
      </c>
      <c r="B4" s="4">
        <v>750</v>
      </c>
      <c r="C4" s="4">
        <f t="shared" ref="C4:C17" si="3">B4+C3</f>
        <v>1500</v>
      </c>
      <c r="D4" s="4">
        <f t="shared" si="0"/>
        <v>300</v>
      </c>
      <c r="E4" s="4">
        <f t="shared" si="1"/>
        <v>120.96</v>
      </c>
      <c r="F4" s="4">
        <f t="shared" si="2"/>
        <v>1920.96</v>
      </c>
    </row>
    <row r="5" spans="1:6">
      <c r="A5" s="3">
        <v>3</v>
      </c>
      <c r="B5" s="4">
        <v>750</v>
      </c>
      <c r="C5" s="4">
        <f t="shared" si="3"/>
        <v>2250</v>
      </c>
      <c r="D5" s="4">
        <f t="shared" si="0"/>
        <v>450</v>
      </c>
      <c r="E5" s="4">
        <f t="shared" si="1"/>
        <v>181.44</v>
      </c>
      <c r="F5" s="4">
        <f t="shared" si="2"/>
        <v>2881.44</v>
      </c>
    </row>
    <row r="6" spans="1:6">
      <c r="A6" s="3">
        <v>4</v>
      </c>
      <c r="B6" s="4">
        <v>750</v>
      </c>
      <c r="C6" s="4">
        <f t="shared" si="3"/>
        <v>3000</v>
      </c>
      <c r="D6" s="4">
        <f t="shared" si="0"/>
        <v>600</v>
      </c>
      <c r="E6" s="4">
        <f t="shared" si="1"/>
        <v>241.92</v>
      </c>
      <c r="F6" s="4">
        <f t="shared" si="2"/>
        <v>3841.92</v>
      </c>
    </row>
    <row r="7" spans="1:6">
      <c r="A7" s="3">
        <v>5</v>
      </c>
      <c r="B7" s="4">
        <v>750</v>
      </c>
      <c r="C7" s="4">
        <f t="shared" si="3"/>
        <v>3750</v>
      </c>
      <c r="D7" s="4">
        <f t="shared" si="0"/>
        <v>750</v>
      </c>
      <c r="E7" s="4">
        <f t="shared" si="1"/>
        <v>302.4</v>
      </c>
      <c r="F7" s="4">
        <f t="shared" si="2"/>
        <v>4802.4</v>
      </c>
    </row>
    <row r="8" spans="1:6">
      <c r="A8" s="3">
        <v>6</v>
      </c>
      <c r="B8" s="4">
        <f t="shared" ref="B8:B17" si="4">(1+0.1)*B7</f>
        <v>825</v>
      </c>
      <c r="C8" s="4">
        <f t="shared" si="3"/>
        <v>4575</v>
      </c>
      <c r="D8" s="4">
        <f t="shared" si="0"/>
        <v>915</v>
      </c>
      <c r="E8" s="4">
        <f t="shared" si="1"/>
        <v>368.928</v>
      </c>
      <c r="F8" s="4">
        <f t="shared" si="2"/>
        <v>5858.928</v>
      </c>
    </row>
    <row r="9" spans="1:6">
      <c r="A9" s="3">
        <v>7</v>
      </c>
      <c r="B9" s="4">
        <f t="shared" si="4"/>
        <v>907.5</v>
      </c>
      <c r="C9" s="4">
        <f t="shared" si="3"/>
        <v>5482.5</v>
      </c>
      <c r="D9" s="4">
        <f t="shared" si="0"/>
        <v>1096.5</v>
      </c>
      <c r="E9" s="4">
        <f t="shared" si="1"/>
        <v>442.1088</v>
      </c>
      <c r="F9" s="4">
        <f t="shared" si="2"/>
        <v>7021.1088</v>
      </c>
    </row>
    <row r="10" spans="1:6">
      <c r="A10" s="3">
        <v>8</v>
      </c>
      <c r="B10" s="4">
        <f t="shared" si="4"/>
        <v>998.25</v>
      </c>
      <c r="C10" s="4">
        <f t="shared" si="3"/>
        <v>6480.75</v>
      </c>
      <c r="D10" s="4">
        <f t="shared" si="0"/>
        <v>1296.15</v>
      </c>
      <c r="E10" s="4">
        <f t="shared" si="1"/>
        <v>522.60768</v>
      </c>
      <c r="F10" s="4">
        <f t="shared" si="2"/>
        <v>8299.50768</v>
      </c>
    </row>
    <row r="11" spans="1:6">
      <c r="A11" s="3">
        <v>9</v>
      </c>
      <c r="B11" s="4">
        <f t="shared" si="4"/>
        <v>1098.075</v>
      </c>
      <c r="C11" s="4">
        <f t="shared" si="3"/>
        <v>7578.825</v>
      </c>
      <c r="D11" s="4">
        <f t="shared" si="0"/>
        <v>1515.765</v>
      </c>
      <c r="E11" s="4">
        <f t="shared" si="1"/>
        <v>611.156448</v>
      </c>
      <c r="F11" s="4">
        <f t="shared" si="2"/>
        <v>9705.746448</v>
      </c>
    </row>
    <row r="12" spans="1:6">
      <c r="A12" s="3">
        <v>10</v>
      </c>
      <c r="B12" s="4">
        <f t="shared" si="4"/>
        <v>1207.8825</v>
      </c>
      <c r="C12" s="4">
        <f t="shared" si="3"/>
        <v>8786.7075</v>
      </c>
      <c r="D12" s="4">
        <f t="shared" si="0"/>
        <v>1757.3415</v>
      </c>
      <c r="E12" s="4">
        <f t="shared" si="1"/>
        <v>708.5600928</v>
      </c>
      <c r="F12" s="4">
        <f t="shared" si="2"/>
        <v>11252.6090928</v>
      </c>
    </row>
    <row r="13" spans="1:6">
      <c r="A13" s="3">
        <v>11</v>
      </c>
      <c r="B13" s="4">
        <f t="shared" si="4"/>
        <v>1328.67075</v>
      </c>
      <c r="C13" s="4">
        <f t="shared" si="3"/>
        <v>10115.37825</v>
      </c>
      <c r="D13" s="4">
        <f t="shared" si="0"/>
        <v>2023.07565</v>
      </c>
      <c r="E13" s="4">
        <f t="shared" si="1"/>
        <v>815.70410208</v>
      </c>
      <c r="F13" s="4">
        <f t="shared" si="2"/>
        <v>12954.15800208</v>
      </c>
    </row>
    <row r="14" spans="1:6">
      <c r="A14" s="3">
        <v>12</v>
      </c>
      <c r="B14" s="4">
        <f t="shared" si="4"/>
        <v>1461.537825</v>
      </c>
      <c r="C14" s="4">
        <f t="shared" si="3"/>
        <v>11576.916075</v>
      </c>
      <c r="D14" s="4">
        <f t="shared" si="0"/>
        <v>2315.383215</v>
      </c>
      <c r="E14" s="4">
        <f t="shared" si="1"/>
        <v>933.562512288</v>
      </c>
      <c r="F14" s="4">
        <f t="shared" si="2"/>
        <v>14825.861802288</v>
      </c>
    </row>
    <row r="15" spans="1:6">
      <c r="A15" s="3">
        <v>13</v>
      </c>
      <c r="B15" s="4">
        <f t="shared" si="4"/>
        <v>1607.6916075</v>
      </c>
      <c r="C15" s="4">
        <f t="shared" si="3"/>
        <v>13184.6076825</v>
      </c>
      <c r="D15" s="4">
        <f t="shared" si="0"/>
        <v>2636.9215365</v>
      </c>
      <c r="E15" s="4">
        <f t="shared" si="1"/>
        <v>1063.2067635168</v>
      </c>
      <c r="F15" s="4">
        <f t="shared" si="2"/>
        <v>16884.7359825168</v>
      </c>
    </row>
    <row r="16" spans="1:6">
      <c r="A16" s="3">
        <v>14</v>
      </c>
      <c r="B16" s="4">
        <f t="shared" si="4"/>
        <v>1768.46076825</v>
      </c>
      <c r="C16" s="4">
        <f t="shared" si="3"/>
        <v>14953.06845075</v>
      </c>
      <c r="D16" s="4">
        <f t="shared" si="0"/>
        <v>2990.61369015</v>
      </c>
      <c r="E16" s="4">
        <f t="shared" si="1"/>
        <v>1205.81543986848</v>
      </c>
      <c r="F16" s="4">
        <f t="shared" si="2"/>
        <v>19149.4975807685</v>
      </c>
    </row>
    <row r="17" spans="1:6">
      <c r="A17" s="3">
        <v>15</v>
      </c>
      <c r="B17" s="4">
        <f t="shared" si="4"/>
        <v>1945.306845075</v>
      </c>
      <c r="C17" s="4">
        <f t="shared" si="3"/>
        <v>16898.375295825</v>
      </c>
      <c r="D17" s="4">
        <f t="shared" si="0"/>
        <v>3379.675059165</v>
      </c>
      <c r="E17" s="4">
        <f t="shared" si="1"/>
        <v>1362.68498385533</v>
      </c>
      <c r="F17" s="4">
        <f t="shared" si="2"/>
        <v>21640.7353388453</v>
      </c>
    </row>
    <row r="18" customFormat="1" ht="45" customHeight="1" spans="1:6">
      <c r="A18" s="5" t="s">
        <v>81</v>
      </c>
      <c r="B18" s="5"/>
      <c r="C18" s="5"/>
      <c r="D18" s="5"/>
      <c r="E18" s="5"/>
      <c r="F18" s="5"/>
    </row>
    <row r="20" customFormat="1" ht="18.75" spans="1:6">
      <c r="A20" s="1" t="s">
        <v>82</v>
      </c>
      <c r="B20" s="1"/>
      <c r="C20" s="1"/>
      <c r="D20" s="1"/>
      <c r="E20" s="1"/>
      <c r="F20" s="1"/>
    </row>
    <row r="21" customFormat="1" ht="48" customHeight="1" spans="1:6">
      <c r="A21" s="2" t="s">
        <v>75</v>
      </c>
      <c r="B21" s="2" t="s">
        <v>76</v>
      </c>
      <c r="C21" s="2" t="s">
        <v>77</v>
      </c>
      <c r="D21" s="2" t="s">
        <v>78</v>
      </c>
      <c r="E21" s="2" t="s">
        <v>79</v>
      </c>
      <c r="F21" s="2" t="s">
        <v>80</v>
      </c>
    </row>
    <row r="22" customFormat="1" spans="1:6">
      <c r="A22" s="3">
        <v>1</v>
      </c>
      <c r="B22" s="4">
        <v>750</v>
      </c>
      <c r="C22" s="4">
        <f>B22</f>
        <v>750</v>
      </c>
      <c r="D22" s="4">
        <f t="shared" ref="D22:D36" si="5">C22*0.2</f>
        <v>150</v>
      </c>
      <c r="E22" s="4">
        <f t="shared" ref="E22:E36" si="6">(C22+D22)*0.0672</f>
        <v>60.48</v>
      </c>
      <c r="F22" s="4">
        <f t="shared" ref="F22:F36" si="7">SUM(C22:E22)</f>
        <v>960.48</v>
      </c>
    </row>
    <row r="23" customFormat="1" spans="1:6">
      <c r="A23" s="3">
        <v>2</v>
      </c>
      <c r="B23" s="4">
        <v>750</v>
      </c>
      <c r="C23" s="4">
        <f t="shared" ref="C23:C36" si="8">B23+C22</f>
        <v>1500</v>
      </c>
      <c r="D23" s="4">
        <f t="shared" si="5"/>
        <v>300</v>
      </c>
      <c r="E23" s="4">
        <f t="shared" si="6"/>
        <v>120.96</v>
      </c>
      <c r="F23" s="4">
        <f t="shared" si="7"/>
        <v>1920.96</v>
      </c>
    </row>
    <row r="24" customFormat="1" spans="1:6">
      <c r="A24" s="3">
        <v>3</v>
      </c>
      <c r="B24" s="4">
        <v>750</v>
      </c>
      <c r="C24" s="4">
        <f t="shared" si="8"/>
        <v>2250</v>
      </c>
      <c r="D24" s="4">
        <f t="shared" si="5"/>
        <v>450</v>
      </c>
      <c r="E24" s="4">
        <f t="shared" si="6"/>
        <v>181.44</v>
      </c>
      <c r="F24" s="4">
        <f t="shared" si="7"/>
        <v>2881.44</v>
      </c>
    </row>
    <row r="25" customFormat="1" spans="1:6">
      <c r="A25" s="3">
        <v>4</v>
      </c>
      <c r="B25" s="4">
        <v>750</v>
      </c>
      <c r="C25" s="4">
        <f t="shared" si="8"/>
        <v>3000</v>
      </c>
      <c r="D25" s="4">
        <f t="shared" si="5"/>
        <v>600</v>
      </c>
      <c r="E25" s="4">
        <f t="shared" si="6"/>
        <v>241.92</v>
      </c>
      <c r="F25" s="4">
        <f t="shared" si="7"/>
        <v>3841.92</v>
      </c>
    </row>
    <row r="26" customFormat="1" spans="1:6">
      <c r="A26" s="3">
        <v>5</v>
      </c>
      <c r="B26" s="4">
        <v>750</v>
      </c>
      <c r="C26" s="4">
        <f t="shared" si="8"/>
        <v>3750</v>
      </c>
      <c r="D26" s="4">
        <f t="shared" si="5"/>
        <v>750</v>
      </c>
      <c r="E26" s="4">
        <f t="shared" si="6"/>
        <v>302.4</v>
      </c>
      <c r="F26" s="4">
        <f t="shared" si="7"/>
        <v>4802.4</v>
      </c>
    </row>
    <row r="27" customFormat="1" spans="1:6">
      <c r="A27" s="3">
        <v>6</v>
      </c>
      <c r="B27" s="4">
        <v>750</v>
      </c>
      <c r="C27" s="4">
        <f t="shared" si="8"/>
        <v>4500</v>
      </c>
      <c r="D27" s="4">
        <f t="shared" si="5"/>
        <v>900</v>
      </c>
      <c r="E27" s="4">
        <f t="shared" si="6"/>
        <v>362.88</v>
      </c>
      <c r="F27" s="4">
        <f t="shared" si="7"/>
        <v>5762.88</v>
      </c>
    </row>
    <row r="28" customFormat="1" spans="1:6">
      <c r="A28" s="3">
        <v>7</v>
      </c>
      <c r="B28" s="4">
        <v>750</v>
      </c>
      <c r="C28" s="4">
        <f t="shared" si="8"/>
        <v>5250</v>
      </c>
      <c r="D28" s="4">
        <f t="shared" si="5"/>
        <v>1050</v>
      </c>
      <c r="E28" s="4">
        <f t="shared" si="6"/>
        <v>423.36</v>
      </c>
      <c r="F28" s="4">
        <f t="shared" si="7"/>
        <v>6723.36</v>
      </c>
    </row>
    <row r="29" customFormat="1" spans="1:6">
      <c r="A29" s="3">
        <v>8</v>
      </c>
      <c r="B29" s="4">
        <v>750</v>
      </c>
      <c r="C29" s="4">
        <f t="shared" si="8"/>
        <v>6000</v>
      </c>
      <c r="D29" s="4">
        <f t="shared" si="5"/>
        <v>1200</v>
      </c>
      <c r="E29" s="4">
        <f t="shared" si="6"/>
        <v>483.84</v>
      </c>
      <c r="F29" s="4">
        <f t="shared" si="7"/>
        <v>7683.84</v>
      </c>
    </row>
    <row r="30" customFormat="1" spans="1:6">
      <c r="A30" s="3">
        <v>9</v>
      </c>
      <c r="B30" s="4">
        <v>750</v>
      </c>
      <c r="C30" s="4">
        <f t="shared" si="8"/>
        <v>6750</v>
      </c>
      <c r="D30" s="4">
        <f t="shared" si="5"/>
        <v>1350</v>
      </c>
      <c r="E30" s="4">
        <f t="shared" si="6"/>
        <v>544.32</v>
      </c>
      <c r="F30" s="4">
        <f t="shared" si="7"/>
        <v>8644.32</v>
      </c>
    </row>
    <row r="31" customFormat="1" spans="1:6">
      <c r="A31" s="3">
        <v>10</v>
      </c>
      <c r="B31" s="4">
        <v>750</v>
      </c>
      <c r="C31" s="4">
        <f t="shared" si="8"/>
        <v>7500</v>
      </c>
      <c r="D31" s="4">
        <f t="shared" si="5"/>
        <v>1500</v>
      </c>
      <c r="E31" s="4">
        <f t="shared" si="6"/>
        <v>604.8</v>
      </c>
      <c r="F31" s="4">
        <f t="shared" si="7"/>
        <v>9604.8</v>
      </c>
    </row>
    <row r="32" customFormat="1" spans="1:6">
      <c r="A32" s="3">
        <v>11</v>
      </c>
      <c r="B32" s="4">
        <f>(1+0.1)*B26</f>
        <v>825</v>
      </c>
      <c r="C32" s="4">
        <f t="shared" si="8"/>
        <v>8325</v>
      </c>
      <c r="D32" s="4">
        <f t="shared" si="5"/>
        <v>1665</v>
      </c>
      <c r="E32" s="4">
        <f t="shared" si="6"/>
        <v>671.328</v>
      </c>
      <c r="F32" s="4">
        <f t="shared" si="7"/>
        <v>10661.328</v>
      </c>
    </row>
    <row r="33" customFormat="1" spans="1:6">
      <c r="A33" s="3">
        <v>12</v>
      </c>
      <c r="B33" s="4">
        <f>(1+0.1)*B32</f>
        <v>907.5</v>
      </c>
      <c r="C33" s="4">
        <f t="shared" si="8"/>
        <v>9232.5</v>
      </c>
      <c r="D33" s="4">
        <f t="shared" si="5"/>
        <v>1846.5</v>
      </c>
      <c r="E33" s="4">
        <f t="shared" si="6"/>
        <v>744.5088</v>
      </c>
      <c r="F33" s="4">
        <f t="shared" si="7"/>
        <v>11823.5088</v>
      </c>
    </row>
    <row r="34" customFormat="1" spans="1:6">
      <c r="A34" s="3">
        <v>13</v>
      </c>
      <c r="B34" s="4">
        <f>(1+0.1)*B33</f>
        <v>998.25</v>
      </c>
      <c r="C34" s="4">
        <f t="shared" si="8"/>
        <v>10230.75</v>
      </c>
      <c r="D34" s="4">
        <f t="shared" si="5"/>
        <v>2046.15</v>
      </c>
      <c r="E34" s="4">
        <f t="shared" si="6"/>
        <v>825.00768</v>
      </c>
      <c r="F34" s="4">
        <f t="shared" si="7"/>
        <v>13101.90768</v>
      </c>
    </row>
    <row r="35" customFormat="1" spans="1:6">
      <c r="A35" s="3">
        <v>14</v>
      </c>
      <c r="B35" s="4">
        <f>(1+0.1)*B34</f>
        <v>1098.075</v>
      </c>
      <c r="C35" s="4">
        <f t="shared" si="8"/>
        <v>11328.825</v>
      </c>
      <c r="D35" s="4">
        <f t="shared" si="5"/>
        <v>2265.765</v>
      </c>
      <c r="E35" s="4">
        <f t="shared" si="6"/>
        <v>913.556448</v>
      </c>
      <c r="F35" s="4">
        <f t="shared" si="7"/>
        <v>14508.146448</v>
      </c>
    </row>
    <row r="36" customFormat="1" spans="1:6">
      <c r="A36" s="3">
        <v>15</v>
      </c>
      <c r="B36" s="4">
        <f>(1+0.1)*B35</f>
        <v>1207.8825</v>
      </c>
      <c r="C36" s="4">
        <f t="shared" si="8"/>
        <v>12536.7075</v>
      </c>
      <c r="D36" s="4">
        <f t="shared" si="5"/>
        <v>2507.3415</v>
      </c>
      <c r="E36" s="4">
        <f t="shared" si="6"/>
        <v>1010.9600928</v>
      </c>
      <c r="F36" s="4">
        <f t="shared" si="7"/>
        <v>16055.0090928</v>
      </c>
    </row>
    <row r="37" customFormat="1" ht="43" customHeight="1" spans="1:6">
      <c r="A37" s="5" t="s">
        <v>83</v>
      </c>
      <c r="B37" s="5"/>
      <c r="C37" s="5"/>
      <c r="D37" s="5"/>
      <c r="E37" s="5"/>
      <c r="F37" s="5"/>
    </row>
  </sheetData>
  <mergeCells count="4">
    <mergeCell ref="A1:F1"/>
    <mergeCell ref="A18:F18"/>
    <mergeCell ref="A20:F20"/>
    <mergeCell ref="A37:F3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每名受试者费用计算</vt:lpstr>
      <vt:lpstr>临床试验项目收费明细</vt:lpstr>
      <vt:lpstr>付款计划</vt:lpstr>
      <vt:lpstr>档案费用结算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Baoshan Zhuo</cp:lastModifiedBy>
  <dcterms:created xsi:type="dcterms:W3CDTF">2024-05-10T00:29:00Z</dcterms:created>
  <dcterms:modified xsi:type="dcterms:W3CDTF">2024-07-30T07:24:24Z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C77D118C8A7A429687822378198B039D_12</vt:lpwstr>
  </property>
  <property fmtid="{D5CDD505-2E9C-101B-9397-08002B2CF9AE}" pid="3" name="KSOProductBuildVer">
    <vt:lpwstr>2052-12.1.0.17147</vt:lpwstr>
  </property>
</Properties>
</file>